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5"/>
    <sheet state="visible" name="By Placement And Seat" sheetId="2" r:id="rId6"/>
    <sheet state="visible" name="Round Called" sheetId="3" r:id="rId7"/>
  </sheets>
  <definedNames/>
  <calcPr/>
</workbook>
</file>

<file path=xl/sharedStrings.xml><?xml version="1.0" encoding="utf-8"?>
<sst xmlns="http://schemas.openxmlformats.org/spreadsheetml/2006/main" count="199" uniqueCount="101">
  <si>
    <t>Noteworthy Games</t>
  </si>
  <si>
    <t>Count</t>
  </si>
  <si>
    <t>Percents</t>
  </si>
  <si>
    <t>Total Rounds</t>
  </si>
  <si>
    <t>Two Dragons Called With Third Live</t>
  </si>
  <si>
    <t>---------&gt;</t>
  </si>
  <si>
    <t>Threat Resolution</t>
  </si>
  <si>
    <t>Dragons Called By Multiple Players</t>
  </si>
  <si>
    <t>Third Dragon Drawn After Two Calls</t>
  </si>
  <si>
    <t>Two Dragons Called With Third Dead</t>
  </si>
  <si>
    <t>Player With Two Dragons Discards Third</t>
  </si>
  <si>
    <t>Player Called Second Dragon After Discarding Third</t>
  </si>
  <si>
    <t>Discarded With 1 Visible While Having Another In Hand</t>
  </si>
  <si>
    <t>Opponent Made Two More Calls</t>
  </si>
  <si>
    <t>Non-Pao Daisangen Distribution</t>
  </si>
  <si>
    <t>Kan Revealed Second Copy</t>
  </si>
  <si>
    <t>Daisangen Won Without Pao And No Calls</t>
  </si>
  <si>
    <t>Closed Kan Of Third Dragon Declared</t>
  </si>
  <si>
    <t>Daisangen Won Without Pao And 1 Calls (0 dragons)</t>
  </si>
  <si>
    <t>Discarded With Pao Possible And 0 Visible</t>
  </si>
  <si>
    <t>-------------------------------------------------------------------------------------------&gt;</t>
  </si>
  <si>
    <t>0 Visible Outcome</t>
  </si>
  <si>
    <t>Daisangen Won Without Pao And 1 Calls (1 dragon)</t>
  </si>
  <si>
    <t>Discarded With Pao Possible And 1 Visible</t>
  </si>
  <si>
    <t>-------&gt;</t>
  </si>
  <si>
    <t>1 Visible Outcome</t>
  </si>
  <si>
    <t>Pao Applied</t>
  </si>
  <si>
    <t>Daisangen Won Without Pao And 2 Calls (1 dragon)</t>
  </si>
  <si>
    <t>Third Dragon Never Discarded</t>
  </si>
  <si>
    <t>Dealt Into Shousangen</t>
  </si>
  <si>
    <t>Daisangen Won Without Pao And 2 Calls (2 dragons)</t>
  </si>
  <si>
    <t>Dealt Into Daisangen</t>
  </si>
  <si>
    <t>Daisangen Won Without Pao And 3 Calls (2 dragons)</t>
  </si>
  <si>
    <t>Riichi Statistics</t>
  </si>
  <si>
    <t xml:space="preserve">Dealt Into Other Hand </t>
  </si>
  <si>
    <t>Daisangen Won Without Pao And 3 Calls (3 dragons)</t>
  </si>
  <si>
    <t>One Or More Riichi Called Before The Two Calls</t>
  </si>
  <si>
    <t>Dealt Into Other Hand</t>
  </si>
  <si>
    <t>Called By Other Player</t>
  </si>
  <si>
    <t>Daisangen Won Without Pao And 4 Calls (3 dragons)</t>
  </si>
  <si>
    <t>One Or More Riichi Called After The Two Calls</t>
  </si>
  <si>
    <t>Dealt Into Different Yakuman</t>
  </si>
  <si>
    <t>Passed Safely</t>
  </si>
  <si>
    <t>Discarded With 0 Visible While In Riichi</t>
  </si>
  <si>
    <t>Deal-in Counts</t>
  </si>
  <si>
    <t>Discarded With 1 Visible While In Riichi</t>
  </si>
  <si>
    <t>Total Deal-in Value</t>
  </si>
  <si>
    <t>Total Deal-ins</t>
  </si>
  <si>
    <t>Average Deal-in Value</t>
  </si>
  <si>
    <t>Average Point Loss</t>
  </si>
  <si>
    <t>Chart Labels</t>
  </si>
  <si>
    <t>Average Point Loss Incl Pao</t>
  </si>
  <si>
    <t>Danger Disappears</t>
  </si>
  <si>
    <t>Willing Discard</t>
  </si>
  <si>
    <t>Unwilling Discard</t>
  </si>
  <si>
    <t>Never Discarded</t>
  </si>
  <si>
    <t>Pao Result</t>
  </si>
  <si>
    <t>Pao Invoked via Tsumo</t>
  </si>
  <si>
    <t>Player In Pao Dealt In</t>
  </si>
  <si>
    <t>Pao Invoked via Ron</t>
  </si>
  <si>
    <t>Daisangen Didn't Win</t>
  </si>
  <si>
    <t>Average Cost Of Pao</t>
  </si>
  <si>
    <t>Tsumo</t>
  </si>
  <si>
    <t>Pao Dealt In</t>
  </si>
  <si>
    <t>Ron</t>
  </si>
  <si>
    <t>No Win</t>
  </si>
  <si>
    <t>Third Dragon Discarded With Pao Possible And 0 Visible</t>
  </si>
  <si>
    <t>0 Visible Against Dealer</t>
  </si>
  <si>
    <t>0 Visible Against Non-Dealer</t>
  </si>
  <si>
    <t>Seat</t>
  </si>
  <si>
    <t>First</t>
  </si>
  <si>
    <t>Second</t>
  </si>
  <si>
    <t>Third</t>
  </si>
  <si>
    <t>Fourth</t>
  </si>
  <si>
    <t>All Placements</t>
  </si>
  <si>
    <t>East</t>
  </si>
  <si>
    <t>South</t>
  </si>
  <si>
    <t>West</t>
  </si>
  <si>
    <t>North</t>
  </si>
  <si>
    <t>All Seats</t>
  </si>
  <si>
    <t>(Checksum)</t>
  </si>
  <si>
    <t>Third Dragon Discarded With Pao Possible And 1 Visible</t>
  </si>
  <si>
    <t>1 Visible Against Dealer</t>
  </si>
  <si>
    <t>1 Visible Against Non-Dealer</t>
  </si>
  <si>
    <t>Round</t>
  </si>
  <si>
    <t>0 Visible Excluding East 1</t>
  </si>
  <si>
    <t>East 1</t>
  </si>
  <si>
    <t>East 2</t>
  </si>
  <si>
    <t>East 3</t>
  </si>
  <si>
    <t>East 4</t>
  </si>
  <si>
    <t>South 1</t>
  </si>
  <si>
    <t>South 2</t>
  </si>
  <si>
    <t>South 3</t>
  </si>
  <si>
    <t>South 4</t>
  </si>
  <si>
    <t>1 Visible Excluding East 1</t>
  </si>
  <si>
    <t>West 1</t>
  </si>
  <si>
    <t>West 2</t>
  </si>
  <si>
    <t>West 3</t>
  </si>
  <si>
    <t>West 4</t>
  </si>
  <si>
    <t>Turn Second Call Happened</t>
  </si>
  <si>
    <t>Percent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</si>
</sst>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%"/>
  </numFmts>
  <fonts count="3">
    <font>
      <sz val="10.0"/>
      <color rgb="FF000000"/>
      <name val="Arial"/>
      <scheme val="minor"/>
    </font>
    <font>
      <color theme="1"/>
      <name val="Arial"/>
      <scheme val="minor"/>
    </font>
    <font/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2" fontId="1" numFmtId="0" xfId="0" applyAlignment="1" applyBorder="1" applyFont="1">
      <alignment readingOrder="0"/>
    </xf>
    <xf borderId="3" fillId="2" fontId="1" numFmtId="0" xfId="0" applyAlignment="1" applyBorder="1" applyFont="1">
      <alignment readingOrder="0"/>
    </xf>
    <xf borderId="4" fillId="0" fontId="1" numFmtId="0" xfId="0" applyAlignment="1" applyBorder="1" applyFont="1">
      <alignment readingOrder="0"/>
    </xf>
    <xf borderId="5" fillId="0" fontId="1" numFmtId="3" xfId="0" applyAlignment="1" applyBorder="1" applyFont="1" applyNumberFormat="1">
      <alignment readingOrder="0"/>
    </xf>
    <xf borderId="6" fillId="0" fontId="1" numFmtId="10" xfId="0" applyBorder="1" applyFont="1" applyNumberFormat="1"/>
    <xf borderId="7" fillId="0" fontId="1" numFmtId="3" xfId="0" applyAlignment="1" applyBorder="1" applyFont="1" applyNumberFormat="1">
      <alignment readingOrder="0"/>
    </xf>
    <xf borderId="0" fillId="3" fontId="1" numFmtId="0" xfId="0" applyAlignment="1" applyFill="1" applyFont="1">
      <alignment horizontal="center" readingOrder="0"/>
    </xf>
    <xf borderId="0" fillId="0" fontId="1" numFmtId="0" xfId="0" applyAlignment="1" applyFont="1">
      <alignment readingOrder="0"/>
    </xf>
    <xf borderId="7" fillId="0" fontId="1" numFmtId="0" xfId="0" applyAlignment="1" applyBorder="1" applyFont="1">
      <alignment readingOrder="0"/>
    </xf>
    <xf borderId="7" fillId="0" fontId="1" numFmtId="10" xfId="0" applyBorder="1" applyFont="1" applyNumberFormat="1"/>
    <xf borderId="8" fillId="0" fontId="1" numFmtId="0" xfId="0" applyAlignment="1" applyBorder="1" applyFont="1">
      <alignment readingOrder="0"/>
    </xf>
    <xf borderId="9" fillId="0" fontId="1" numFmtId="3" xfId="0" applyAlignment="1" applyBorder="1" applyFont="1" applyNumberFormat="1">
      <alignment readingOrder="0"/>
    </xf>
    <xf borderId="10" fillId="0" fontId="1" numFmtId="10" xfId="0" applyBorder="1" applyFont="1" applyNumberFormat="1"/>
    <xf borderId="2" fillId="2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center" readingOrder="0"/>
    </xf>
    <xf borderId="7" fillId="0" fontId="1" numFmtId="0" xfId="0" applyAlignment="1" applyBorder="1" applyFont="1">
      <alignment horizontal="left" readingOrder="0"/>
    </xf>
    <xf borderId="9" fillId="0" fontId="1" numFmtId="0" xfId="0" applyAlignment="1" applyBorder="1" applyFont="1">
      <alignment readingOrder="0"/>
    </xf>
    <xf borderId="9" fillId="0" fontId="1" numFmtId="3" xfId="0" applyBorder="1" applyFont="1" applyNumberFormat="1"/>
    <xf borderId="9" fillId="0" fontId="1" numFmtId="10" xfId="0" applyBorder="1" applyFont="1" applyNumberFormat="1"/>
    <xf borderId="7" fillId="0" fontId="1" numFmtId="164" xfId="0" applyBorder="1" applyFont="1" applyNumberFormat="1"/>
    <xf borderId="7" fillId="0" fontId="1" numFmtId="3" xfId="0" applyBorder="1" applyFont="1" applyNumberFormat="1"/>
    <xf borderId="5" fillId="0" fontId="1" numFmtId="0" xfId="0" applyAlignment="1" applyBorder="1" applyFont="1">
      <alignment horizontal="left" readingOrder="0"/>
    </xf>
    <xf borderId="11" fillId="0" fontId="1" numFmtId="0" xfId="0" applyBorder="1" applyFont="1"/>
    <xf borderId="7" fillId="0" fontId="1" numFmtId="2" xfId="0" applyBorder="1" applyFont="1" applyNumberFormat="1"/>
    <xf borderId="5" fillId="0" fontId="1" numFmtId="0" xfId="0" applyAlignment="1" applyBorder="1" applyFont="1">
      <alignment readingOrder="0"/>
    </xf>
    <xf borderId="9" fillId="0" fontId="1" numFmtId="2" xfId="0" applyBorder="1" applyFont="1" applyNumberFormat="1"/>
    <xf borderId="9" fillId="0" fontId="1" numFmtId="0" xfId="0" applyBorder="1" applyFont="1"/>
    <xf borderId="2" fillId="0" fontId="1" numFmtId="0" xfId="0" applyAlignment="1" applyBorder="1" applyFont="1">
      <alignment readingOrder="0"/>
    </xf>
    <xf borderId="2" fillId="0" fontId="1" numFmtId="2" xfId="0" applyBorder="1" applyFont="1" applyNumberFormat="1"/>
    <xf borderId="0" fillId="2" fontId="1" numFmtId="0" xfId="0" applyAlignment="1" applyFont="1">
      <alignment horizontal="center" readingOrder="0"/>
    </xf>
    <xf borderId="6" fillId="0" fontId="2" numFmtId="0" xfId="0" applyBorder="1" applyFont="1"/>
    <xf borderId="4" fillId="2" fontId="1" numFmtId="0" xfId="0" applyAlignment="1" applyBorder="1" applyFont="1">
      <alignment horizontal="center" readingOrder="0"/>
    </xf>
    <xf borderId="0" fillId="0" fontId="1" numFmtId="0" xfId="0" applyAlignment="1" applyFont="1">
      <alignment readingOrder="0" shrinkToFit="0" wrapText="0"/>
    </xf>
    <xf borderId="0" fillId="0" fontId="1" numFmtId="3" xfId="0" applyFont="1" applyNumberFormat="1"/>
    <xf borderId="1" fillId="2" fontId="1" numFmtId="0" xfId="0" applyAlignment="1" applyBorder="1" applyFont="1">
      <alignment horizontal="center" readingOrder="0"/>
    </xf>
    <xf borderId="12" fillId="0" fontId="2" numFmtId="0" xfId="0" applyBorder="1" applyFont="1"/>
    <xf borderId="3" fillId="0" fontId="2" numFmtId="0" xfId="0" applyBorder="1" applyFont="1"/>
    <xf borderId="13" fillId="2" fontId="1" numFmtId="0" xfId="0" applyAlignment="1" applyBorder="1" applyFont="1">
      <alignment horizontal="center" readingOrder="0"/>
    </xf>
    <xf borderId="11" fillId="0" fontId="2" numFmtId="0" xfId="0" applyBorder="1" applyFont="1"/>
    <xf borderId="14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Pao Resolution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Lbls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Overview!$I$33:$I$36</c:f>
            </c:strRef>
          </c:cat>
          <c:val>
            <c:numRef>
              <c:f>Overview!$J$26:$J$29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Pao Threat Resolution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chemeClr val="accent5"/>
              </a:solidFill>
            </c:spPr>
          </c:dPt>
          <c:dPt>
            <c:idx val="3"/>
            <c:spPr>
              <a:solidFill>
                <a:schemeClr val="accent3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Overview!$E$22:$E$25</c:f>
            </c:strRef>
          </c:cat>
          <c:val>
            <c:numRef>
              <c:f>Overview!$F$22:$F$25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Turn Second Dragon Was Called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'Round Called'!$A$2:$A$20</c:f>
            </c:strRef>
          </c:cat>
          <c:val>
            <c:numRef>
              <c:f>'Round Called'!$C$2:$C$20</c:f>
              <c:numCache/>
            </c:numRef>
          </c:val>
        </c:ser>
        <c:axId val="117233430"/>
        <c:axId val="426154451"/>
      </c:barChart>
      <c:catAx>
        <c:axId val="1172334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26154451"/>
      </c:catAx>
      <c:valAx>
        <c:axId val="426154451"/>
        <c:scaling>
          <c:orientation val="minMax"/>
          <c:max val="0.2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723343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0</xdr:colOff>
      <xdr:row>21</xdr:row>
      <xdr:rowOff>171450</xdr:rowOff>
    </xdr:from>
    <xdr:ext cx="3486150" cy="29432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17</xdr:row>
      <xdr:rowOff>114300</xdr:rowOff>
    </xdr:from>
    <xdr:ext cx="4562475" cy="264795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142875</xdr:colOff>
      <xdr:row>0</xdr:row>
      <xdr:rowOff>190500</xdr:rowOff>
    </xdr:from>
    <xdr:ext cx="4657725" cy="357187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5"/>
    <col customWidth="1" min="2" max="2" width="9.0"/>
    <col customWidth="1" min="3" max="3" width="7.5"/>
    <col customWidth="1" min="4" max="4" width="6.5"/>
    <col customWidth="1" min="5" max="5" width="40.88"/>
    <col customWidth="1" min="6" max="6" width="6.63"/>
    <col customWidth="1" min="7" max="7" width="7.5"/>
    <col customWidth="1" min="8" max="8" width="5.5"/>
    <col customWidth="1" min="9" max="9" width="21.5"/>
    <col customWidth="1" min="10" max="10" width="8.0"/>
    <col customWidth="1" min="11" max="11" width="7.5"/>
    <col customWidth="1" min="12" max="12" width="5.0"/>
    <col customWidth="1" min="13" max="13" width="21.38"/>
    <col customWidth="1" min="14" max="14" width="8.88"/>
    <col customWidth="1" min="15" max="15" width="7.5"/>
  </cols>
  <sheetData>
    <row r="1">
      <c r="A1" s="1" t="s">
        <v>0</v>
      </c>
      <c r="B1" s="2" t="s">
        <v>1</v>
      </c>
      <c r="C1" s="3" t="s">
        <v>2</v>
      </c>
    </row>
    <row r="2">
      <c r="A2" s="4" t="s">
        <v>3</v>
      </c>
      <c r="B2" s="5">
        <v>1.3368314E7</v>
      </c>
      <c r="C2" s="6">
        <f t="shared" ref="C2:C6" si="1">B2/$B$2</f>
        <v>1</v>
      </c>
    </row>
    <row r="3">
      <c r="A3" s="4" t="s">
        <v>4</v>
      </c>
      <c r="B3" s="7">
        <v>96062.0</v>
      </c>
      <c r="C3" s="6">
        <f t="shared" si="1"/>
        <v>0.0071857977</v>
      </c>
      <c r="D3" s="8" t="s">
        <v>5</v>
      </c>
      <c r="E3" s="2" t="s">
        <v>6</v>
      </c>
      <c r="F3" s="2" t="s">
        <v>1</v>
      </c>
      <c r="G3" s="2" t="s">
        <v>2</v>
      </c>
    </row>
    <row r="4">
      <c r="A4" s="9" t="s">
        <v>7</v>
      </c>
      <c r="B4" s="7">
        <v>432921.0</v>
      </c>
      <c r="C4" s="6">
        <f t="shared" si="1"/>
        <v>0.03238411366</v>
      </c>
      <c r="E4" s="10" t="s">
        <v>8</v>
      </c>
      <c r="F4" s="7">
        <v>44987.0</v>
      </c>
      <c r="G4" s="11">
        <f t="shared" ref="G4:G12" si="2">F4/$B$3</f>
        <v>0.4683121317</v>
      </c>
    </row>
    <row r="5">
      <c r="A5" s="4" t="s">
        <v>9</v>
      </c>
      <c r="B5" s="7">
        <v>49627.0</v>
      </c>
      <c r="C5" s="6">
        <f t="shared" si="1"/>
        <v>0.003712285633</v>
      </c>
      <c r="E5" s="10" t="s">
        <v>10</v>
      </c>
      <c r="F5" s="7">
        <v>21449.0</v>
      </c>
      <c r="G5" s="11">
        <f t="shared" si="2"/>
        <v>0.2232828798</v>
      </c>
    </row>
    <row r="6">
      <c r="A6" s="12" t="s">
        <v>11</v>
      </c>
      <c r="B6" s="13">
        <v>20650.0</v>
      </c>
      <c r="C6" s="14">
        <f t="shared" si="1"/>
        <v>0.001544697409</v>
      </c>
      <c r="E6" s="10" t="s">
        <v>12</v>
      </c>
      <c r="F6" s="7">
        <v>1164.0</v>
      </c>
      <c r="G6" s="11">
        <f t="shared" si="2"/>
        <v>0.01211717432</v>
      </c>
    </row>
    <row r="7">
      <c r="E7" s="10" t="s">
        <v>13</v>
      </c>
      <c r="F7" s="10">
        <v>339.0</v>
      </c>
      <c r="G7" s="11">
        <f t="shared" si="2"/>
        <v>0.003528970873</v>
      </c>
    </row>
    <row r="8">
      <c r="A8" s="2" t="s">
        <v>14</v>
      </c>
      <c r="B8" s="2" t="s">
        <v>1</v>
      </c>
      <c r="C8" s="2" t="s">
        <v>2</v>
      </c>
      <c r="E8" s="10" t="s">
        <v>15</v>
      </c>
      <c r="F8" s="10">
        <v>134.0</v>
      </c>
      <c r="G8" s="11">
        <f t="shared" si="2"/>
        <v>0.001394932439</v>
      </c>
    </row>
    <row r="9">
      <c r="A9" s="10" t="s">
        <v>16</v>
      </c>
      <c r="B9" s="10">
        <v>29.0</v>
      </c>
      <c r="C9" s="11">
        <f t="shared" ref="C9:C16" si="3">B9/SUM($B$9:$B$16)</f>
        <v>0.01686046512</v>
      </c>
      <c r="E9" s="10" t="s">
        <v>17</v>
      </c>
      <c r="F9" s="7">
        <v>90.0</v>
      </c>
      <c r="G9" s="11">
        <f t="shared" si="2"/>
        <v>0.000936894922</v>
      </c>
    </row>
    <row r="10">
      <c r="A10" s="10" t="s">
        <v>18</v>
      </c>
      <c r="B10" s="10">
        <v>20.0</v>
      </c>
      <c r="C10" s="11">
        <f t="shared" si="3"/>
        <v>0.01162790698</v>
      </c>
      <c r="E10" s="10" t="s">
        <v>19</v>
      </c>
      <c r="F10" s="7">
        <v>13054.0</v>
      </c>
      <c r="G10" s="11">
        <f t="shared" si="2"/>
        <v>0.1358914035</v>
      </c>
      <c r="H10" s="8" t="s">
        <v>20</v>
      </c>
      <c r="M10" s="15" t="s">
        <v>21</v>
      </c>
      <c r="N10" s="16" t="s">
        <v>1</v>
      </c>
      <c r="O10" s="2" t="s">
        <v>2</v>
      </c>
    </row>
    <row r="11">
      <c r="A11" s="10" t="s">
        <v>22</v>
      </c>
      <c r="B11" s="10">
        <v>352.0</v>
      </c>
      <c r="C11" s="11">
        <f t="shared" si="3"/>
        <v>0.2046511628</v>
      </c>
      <c r="E11" s="10" t="s">
        <v>23</v>
      </c>
      <c r="F11" s="7">
        <v>11273.0</v>
      </c>
      <c r="G11" s="11">
        <f t="shared" si="2"/>
        <v>0.117351294</v>
      </c>
      <c r="H11" s="8" t="s">
        <v>24</v>
      </c>
      <c r="I11" s="2" t="s">
        <v>25</v>
      </c>
      <c r="J11" s="2" t="s">
        <v>1</v>
      </c>
      <c r="K11" s="2" t="s">
        <v>2</v>
      </c>
      <c r="M11" s="17" t="s">
        <v>26</v>
      </c>
      <c r="N11" s="10">
        <v>497.0</v>
      </c>
      <c r="O11" s="11">
        <f t="shared" ref="O11:O17" si="4">N11/$F$10</f>
        <v>0.03807262142</v>
      </c>
    </row>
    <row r="12">
      <c r="A12" s="10" t="s">
        <v>27</v>
      </c>
      <c r="B12" s="10">
        <v>181.0</v>
      </c>
      <c r="C12" s="11">
        <f t="shared" si="3"/>
        <v>0.1052325581</v>
      </c>
      <c r="E12" s="18" t="s">
        <v>28</v>
      </c>
      <c r="F12" s="19">
        <f>B3-SUM(F5:F11)</f>
        <v>48559</v>
      </c>
      <c r="G12" s="20">
        <f t="shared" si="2"/>
        <v>0.5054964502</v>
      </c>
      <c r="I12" s="10" t="s">
        <v>26</v>
      </c>
      <c r="J12" s="10">
        <v>119.0</v>
      </c>
      <c r="K12" s="11">
        <f t="shared" ref="K12:K19" si="5">J12/$F$11</f>
        <v>0.01055619622</v>
      </c>
      <c r="M12" s="17" t="s">
        <v>29</v>
      </c>
      <c r="N12" s="10">
        <v>265.0</v>
      </c>
      <c r="O12" s="11">
        <f t="shared" si="4"/>
        <v>0.0203002911</v>
      </c>
    </row>
    <row r="13">
      <c r="A13" s="10" t="s">
        <v>30</v>
      </c>
      <c r="B13" s="10">
        <v>859.0</v>
      </c>
      <c r="C13" s="11">
        <f t="shared" si="3"/>
        <v>0.4994186047</v>
      </c>
      <c r="I13" s="10" t="s">
        <v>29</v>
      </c>
      <c r="J13" s="10">
        <v>257.0</v>
      </c>
      <c r="K13" s="11">
        <f t="shared" si="5"/>
        <v>0.02279783554</v>
      </c>
      <c r="M13" s="17" t="s">
        <v>31</v>
      </c>
      <c r="N13" s="10">
        <v>215.0</v>
      </c>
      <c r="O13" s="11">
        <f t="shared" si="4"/>
        <v>0.0164700475</v>
      </c>
    </row>
    <row r="14">
      <c r="A14" s="10" t="s">
        <v>32</v>
      </c>
      <c r="B14" s="10">
        <v>272.0</v>
      </c>
      <c r="C14" s="11">
        <f t="shared" si="3"/>
        <v>0.1581395349</v>
      </c>
      <c r="E14" s="2" t="s">
        <v>33</v>
      </c>
      <c r="F14" s="2" t="s">
        <v>1</v>
      </c>
      <c r="I14" s="10" t="s">
        <v>31</v>
      </c>
      <c r="J14" s="10">
        <v>65.0</v>
      </c>
      <c r="K14" s="11">
        <f t="shared" si="5"/>
        <v>0.005765989533</v>
      </c>
      <c r="M14" s="17" t="s">
        <v>34</v>
      </c>
      <c r="N14" s="10">
        <v>90.0</v>
      </c>
      <c r="O14" s="11">
        <f t="shared" si="4"/>
        <v>0.006894438486</v>
      </c>
    </row>
    <row r="15">
      <c r="A15" s="10" t="s">
        <v>35</v>
      </c>
      <c r="B15" s="10">
        <v>6.0</v>
      </c>
      <c r="C15" s="11">
        <f t="shared" si="3"/>
        <v>0.003488372093</v>
      </c>
      <c r="E15" s="10" t="s">
        <v>36</v>
      </c>
      <c r="F15" s="7">
        <v>4141.0</v>
      </c>
      <c r="I15" s="10" t="s">
        <v>37</v>
      </c>
      <c r="J15" s="10">
        <v>20.0</v>
      </c>
      <c r="K15" s="11">
        <f t="shared" si="5"/>
        <v>0.001774150625</v>
      </c>
      <c r="M15" s="10" t="s">
        <v>38</v>
      </c>
      <c r="N15" s="10">
        <v>1117.0</v>
      </c>
      <c r="O15" s="11">
        <f t="shared" si="4"/>
        <v>0.0855676421</v>
      </c>
    </row>
    <row r="16">
      <c r="A16" s="18" t="s">
        <v>39</v>
      </c>
      <c r="B16" s="18">
        <v>1.0</v>
      </c>
      <c r="C16" s="20">
        <f t="shared" si="3"/>
        <v>0.0005813953488</v>
      </c>
      <c r="E16" s="10" t="s">
        <v>40</v>
      </c>
      <c r="F16" s="7">
        <v>16848.0</v>
      </c>
      <c r="I16" s="10" t="s">
        <v>41</v>
      </c>
      <c r="J16" s="10">
        <v>1.0</v>
      </c>
      <c r="K16" s="21">
        <f t="shared" si="5"/>
        <v>0.00008870753127</v>
      </c>
      <c r="M16" s="10" t="s">
        <v>42</v>
      </c>
      <c r="N16" s="22">
        <f>F10-SUM(N11:N15)</f>
        <v>10870</v>
      </c>
      <c r="O16" s="11">
        <f t="shared" si="4"/>
        <v>0.8326949594</v>
      </c>
    </row>
    <row r="17">
      <c r="E17" s="10" t="s">
        <v>43</v>
      </c>
      <c r="F17" s="7">
        <v>1430.0</v>
      </c>
      <c r="I17" s="10" t="s">
        <v>38</v>
      </c>
      <c r="J17" s="10">
        <v>85.0</v>
      </c>
      <c r="K17" s="11">
        <f t="shared" si="5"/>
        <v>0.007540140158</v>
      </c>
      <c r="M17" s="17" t="s">
        <v>44</v>
      </c>
      <c r="N17" s="10">
        <v>570.0</v>
      </c>
      <c r="O17" s="20">
        <f t="shared" si="4"/>
        <v>0.04366477708</v>
      </c>
    </row>
    <row r="18">
      <c r="E18" s="18" t="s">
        <v>45</v>
      </c>
      <c r="F18" s="13">
        <v>1014.0</v>
      </c>
      <c r="I18" s="10" t="s">
        <v>42</v>
      </c>
      <c r="J18" s="7">
        <f>F11-SUM(J12:J17)</f>
        <v>10726</v>
      </c>
      <c r="K18" s="11">
        <f t="shared" si="5"/>
        <v>0.9514769804</v>
      </c>
      <c r="M18" s="23" t="s">
        <v>46</v>
      </c>
      <c r="N18" s="5">
        <v>1.13879E7</v>
      </c>
      <c r="O18" s="24"/>
    </row>
    <row r="19">
      <c r="I19" s="18" t="s">
        <v>47</v>
      </c>
      <c r="J19" s="18">
        <v>343.0</v>
      </c>
      <c r="K19" s="20">
        <f t="shared" si="5"/>
        <v>0.03042668323</v>
      </c>
      <c r="M19" s="10" t="s">
        <v>48</v>
      </c>
      <c r="N19" s="25">
        <f>N18/N17</f>
        <v>19978.77193</v>
      </c>
    </row>
    <row r="20">
      <c r="I20" s="26" t="s">
        <v>46</v>
      </c>
      <c r="J20" s="5">
        <v>5451500.0</v>
      </c>
      <c r="M20" s="10" t="s">
        <v>49</v>
      </c>
      <c r="N20" s="25">
        <f>N19*O17</f>
        <v>872.3686226</v>
      </c>
    </row>
    <row r="21">
      <c r="E21" s="2" t="s">
        <v>50</v>
      </c>
      <c r="F21" s="2" t="s">
        <v>1</v>
      </c>
      <c r="I21" s="10" t="s">
        <v>48</v>
      </c>
      <c r="J21" s="25">
        <f>J20/J19</f>
        <v>15893.58601</v>
      </c>
      <c r="M21" s="18" t="s">
        <v>51</v>
      </c>
      <c r="N21" s="27">
        <f>N20 + J30 * O11</f>
        <v>1416.386827</v>
      </c>
    </row>
    <row r="22">
      <c r="E22" s="10" t="s">
        <v>52</v>
      </c>
      <c r="F22" s="22">
        <f>SUM(F5:F9)</f>
        <v>23176</v>
      </c>
      <c r="I22" s="10" t="s">
        <v>49</v>
      </c>
      <c r="J22" s="25">
        <f>J21*K19</f>
        <v>483.5891067</v>
      </c>
    </row>
    <row r="23">
      <c r="E23" s="10" t="s">
        <v>53</v>
      </c>
      <c r="F23" s="22">
        <f>SUM(F10:F11) - (F24)</f>
        <v>21883</v>
      </c>
      <c r="I23" s="18" t="s">
        <v>51</v>
      </c>
      <c r="J23" s="27">
        <f>J22 + J30 * K12</f>
        <v>634.4261832</v>
      </c>
    </row>
    <row r="24">
      <c r="E24" s="4" t="s">
        <v>54</v>
      </c>
      <c r="F24" s="22">
        <f>F17 + F18</f>
        <v>2444</v>
      </c>
    </row>
    <row r="25">
      <c r="E25" s="18" t="s">
        <v>55</v>
      </c>
      <c r="F25" s="19">
        <f>F12</f>
        <v>48559</v>
      </c>
      <c r="I25" s="2" t="s">
        <v>56</v>
      </c>
      <c r="J25" s="2" t="s">
        <v>1</v>
      </c>
      <c r="K25" s="2" t="s">
        <v>2</v>
      </c>
    </row>
    <row r="26">
      <c r="I26" s="10" t="s">
        <v>57</v>
      </c>
      <c r="J26" s="10">
        <v>134.0</v>
      </c>
      <c r="K26" s="11">
        <f t="shared" ref="K26:K29" si="6">J26/($J$12 + $N$11)</f>
        <v>0.2175324675</v>
      </c>
    </row>
    <row r="27">
      <c r="I27" s="10" t="s">
        <v>58</v>
      </c>
      <c r="J27" s="10">
        <v>85.0</v>
      </c>
      <c r="K27" s="11">
        <f t="shared" si="6"/>
        <v>0.137987013</v>
      </c>
    </row>
    <row r="28">
      <c r="I28" s="10" t="s">
        <v>59</v>
      </c>
      <c r="J28" s="10">
        <v>51.0</v>
      </c>
      <c r="K28" s="11">
        <f t="shared" si="6"/>
        <v>0.08279220779</v>
      </c>
    </row>
    <row r="29">
      <c r="I29" s="18" t="s">
        <v>60</v>
      </c>
      <c r="J29" s="28">
        <f>($J$12 + $N$11) - SUM(J26:J28)</f>
        <v>346</v>
      </c>
      <c r="K29" s="20">
        <f t="shared" si="6"/>
        <v>0.5616883117</v>
      </c>
    </row>
    <row r="30">
      <c r="I30" s="29" t="s">
        <v>61</v>
      </c>
      <c r="J30" s="30">
        <f>((32000 * 0.75 + 48000 * 0.25) * (K26 + K27)) + ((16000 * 0.75 + 24000 * 0.25) * K28)</f>
        <v>14288.96104</v>
      </c>
    </row>
    <row r="32">
      <c r="I32" s="2" t="s">
        <v>50</v>
      </c>
    </row>
    <row r="33">
      <c r="I33" s="10" t="s">
        <v>62</v>
      </c>
    </row>
    <row r="34">
      <c r="I34" s="10" t="s">
        <v>63</v>
      </c>
    </row>
    <row r="35">
      <c r="I35" s="10" t="s">
        <v>64</v>
      </c>
    </row>
    <row r="36">
      <c r="I36" s="18" t="s">
        <v>65</v>
      </c>
    </row>
  </sheetData>
  <mergeCells count="1">
    <mergeCell ref="H10:L1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63"/>
    <col customWidth="1" min="2" max="2" width="6.13"/>
    <col customWidth="1" min="3" max="3" width="6.5"/>
    <col customWidth="1" min="4" max="4" width="6.38"/>
    <col customWidth="1" min="5" max="5" width="7.5"/>
    <col customWidth="1" min="6" max="6" width="12.0"/>
    <col customWidth="1" min="7" max="7" width="4.5"/>
    <col customWidth="1" min="8" max="8" width="8.25"/>
    <col customWidth="1" min="9" max="9" width="5.13"/>
    <col customWidth="1" min="10" max="10" width="6.5"/>
    <col customWidth="1" min="11" max="11" width="5.5"/>
    <col customWidth="1" min="12" max="12" width="5.63"/>
    <col customWidth="1" min="13" max="13" width="12.0"/>
    <col customWidth="1" min="14" max="14" width="4.63"/>
    <col customWidth="1" min="15" max="15" width="8.25"/>
    <col customWidth="1" min="16" max="16" width="5.5"/>
    <col customWidth="1" min="17" max="17" width="7.63"/>
    <col customWidth="1" min="18" max="18" width="5.75"/>
    <col customWidth="1" min="19" max="19" width="6.88"/>
    <col customWidth="1" min="20" max="20" width="12.0"/>
  </cols>
  <sheetData>
    <row r="1">
      <c r="A1" s="31" t="s">
        <v>66</v>
      </c>
      <c r="F1" s="32"/>
      <c r="H1" s="33" t="s">
        <v>67</v>
      </c>
      <c r="M1" s="32"/>
      <c r="O1" s="33" t="s">
        <v>68</v>
      </c>
      <c r="T1" s="32"/>
    </row>
    <row r="2">
      <c r="A2" s="16" t="s">
        <v>69</v>
      </c>
      <c r="B2" s="16" t="s">
        <v>70</v>
      </c>
      <c r="C2" s="16" t="s">
        <v>71</v>
      </c>
      <c r="D2" s="16" t="s">
        <v>72</v>
      </c>
      <c r="E2" s="16" t="s">
        <v>73</v>
      </c>
      <c r="F2" s="16" t="s">
        <v>74</v>
      </c>
      <c r="H2" s="16" t="s">
        <v>69</v>
      </c>
      <c r="I2" s="16" t="s">
        <v>70</v>
      </c>
      <c r="J2" s="16" t="s">
        <v>71</v>
      </c>
      <c r="K2" s="16" t="s">
        <v>72</v>
      </c>
      <c r="L2" s="16" t="s">
        <v>73</v>
      </c>
      <c r="M2" s="16" t="s">
        <v>74</v>
      </c>
      <c r="O2" s="16" t="s">
        <v>69</v>
      </c>
      <c r="P2" s="16" t="s">
        <v>70</v>
      </c>
      <c r="Q2" s="16" t="s">
        <v>71</v>
      </c>
      <c r="R2" s="16" t="s">
        <v>72</v>
      </c>
      <c r="S2" s="16" t="s">
        <v>73</v>
      </c>
      <c r="T2" s="16" t="s">
        <v>74</v>
      </c>
    </row>
    <row r="3">
      <c r="A3" s="10" t="s">
        <v>75</v>
      </c>
      <c r="B3" s="7">
        <v>1200.0</v>
      </c>
      <c r="C3" s="7">
        <v>807.0</v>
      </c>
      <c r="D3" s="7">
        <v>732.0</v>
      </c>
      <c r="E3" s="7">
        <v>983.0</v>
      </c>
      <c r="F3" s="22">
        <f t="shared" ref="F3:F6" si="2">SUM(B3:E3)</f>
        <v>3722</v>
      </c>
      <c r="H3" s="10" t="s">
        <v>76</v>
      </c>
      <c r="I3" s="7">
        <v>155.0</v>
      </c>
      <c r="J3" s="7">
        <v>404.0</v>
      </c>
      <c r="K3" s="7">
        <v>258.0</v>
      </c>
      <c r="L3" s="7">
        <v>436.0</v>
      </c>
      <c r="M3" s="22">
        <f t="shared" ref="M3:M5" si="3">SUM(I3:L3)</f>
        <v>1253</v>
      </c>
      <c r="O3" s="10" t="s">
        <v>76</v>
      </c>
      <c r="P3" s="7">
        <f t="shared" ref="P3:S3" si="1">B4 - I3</f>
        <v>207</v>
      </c>
      <c r="Q3" s="7">
        <f t="shared" si="1"/>
        <v>541</v>
      </c>
      <c r="R3" s="7">
        <f t="shared" si="1"/>
        <v>433</v>
      </c>
      <c r="S3" s="7">
        <f t="shared" si="1"/>
        <v>662</v>
      </c>
      <c r="T3" s="22">
        <f t="shared" ref="T3:T5" si="5">SUM(P3:S3)</f>
        <v>1843</v>
      </c>
    </row>
    <row r="4">
      <c r="A4" s="10" t="s">
        <v>76</v>
      </c>
      <c r="B4" s="7">
        <v>362.0</v>
      </c>
      <c r="C4" s="7">
        <v>945.0</v>
      </c>
      <c r="D4" s="7">
        <v>691.0</v>
      </c>
      <c r="E4" s="7">
        <v>1098.0</v>
      </c>
      <c r="F4" s="22">
        <f t="shared" si="2"/>
        <v>3096</v>
      </c>
      <c r="H4" s="10" t="s">
        <v>77</v>
      </c>
      <c r="I4" s="7">
        <v>141.0</v>
      </c>
      <c r="J4" s="7">
        <v>164.0</v>
      </c>
      <c r="K4" s="7">
        <v>363.0</v>
      </c>
      <c r="L4" s="7">
        <v>404.0</v>
      </c>
      <c r="M4" s="22">
        <f t="shared" si="3"/>
        <v>1072</v>
      </c>
      <c r="O4" s="10" t="s">
        <v>77</v>
      </c>
      <c r="P4" s="7">
        <f t="shared" ref="P4:S4" si="4">B5 - I4</f>
        <v>245</v>
      </c>
      <c r="Q4" s="7">
        <f t="shared" si="4"/>
        <v>310</v>
      </c>
      <c r="R4" s="7">
        <f t="shared" si="4"/>
        <v>679</v>
      </c>
      <c r="S4" s="7">
        <f t="shared" si="4"/>
        <v>828</v>
      </c>
      <c r="T4" s="22">
        <f t="shared" si="5"/>
        <v>2062</v>
      </c>
    </row>
    <row r="5">
      <c r="A5" s="10" t="s">
        <v>77</v>
      </c>
      <c r="B5" s="7">
        <v>386.0</v>
      </c>
      <c r="C5" s="7">
        <v>474.0</v>
      </c>
      <c r="D5" s="7">
        <v>1042.0</v>
      </c>
      <c r="E5" s="7">
        <v>1232.0</v>
      </c>
      <c r="F5" s="22">
        <f t="shared" si="2"/>
        <v>3134</v>
      </c>
      <c r="H5" s="18" t="s">
        <v>78</v>
      </c>
      <c r="I5" s="13">
        <v>76.0</v>
      </c>
      <c r="J5" s="13">
        <v>111.0</v>
      </c>
      <c r="K5" s="13">
        <v>174.0</v>
      </c>
      <c r="L5" s="13">
        <v>482.0</v>
      </c>
      <c r="M5" s="19">
        <f t="shared" si="3"/>
        <v>843</v>
      </c>
      <c r="O5" s="18" t="s">
        <v>78</v>
      </c>
      <c r="P5" s="13">
        <f t="shared" ref="P5:S5" si="6">B6 - I5</f>
        <v>289</v>
      </c>
      <c r="Q5" s="13">
        <f t="shared" si="6"/>
        <v>338</v>
      </c>
      <c r="R5" s="13">
        <f t="shared" si="6"/>
        <v>508</v>
      </c>
      <c r="S5" s="13">
        <f t="shared" si="6"/>
        <v>1140</v>
      </c>
      <c r="T5" s="19">
        <f t="shared" si="5"/>
        <v>2275</v>
      </c>
    </row>
    <row r="6">
      <c r="A6" s="18" t="s">
        <v>78</v>
      </c>
      <c r="B6" s="13">
        <v>365.0</v>
      </c>
      <c r="C6" s="13">
        <v>449.0</v>
      </c>
      <c r="D6" s="13">
        <v>682.0</v>
      </c>
      <c r="E6" s="13">
        <v>1622.0</v>
      </c>
      <c r="F6" s="19">
        <f t="shared" si="2"/>
        <v>3118</v>
      </c>
      <c r="H6" s="18" t="s">
        <v>79</v>
      </c>
      <c r="I6" s="19">
        <f t="shared" ref="I6:M6" si="7">SUM(I2:I5)</f>
        <v>372</v>
      </c>
      <c r="J6" s="19">
        <f t="shared" si="7"/>
        <v>679</v>
      </c>
      <c r="K6" s="19">
        <f t="shared" si="7"/>
        <v>795</v>
      </c>
      <c r="L6" s="19">
        <f t="shared" si="7"/>
        <v>1322</v>
      </c>
      <c r="M6" s="19">
        <f t="shared" si="7"/>
        <v>3168</v>
      </c>
      <c r="O6" s="18" t="s">
        <v>79</v>
      </c>
      <c r="P6" s="19">
        <f t="shared" ref="P6:T6" si="8">SUM(P2:P5)</f>
        <v>741</v>
      </c>
      <c r="Q6" s="19">
        <f t="shared" si="8"/>
        <v>1189</v>
      </c>
      <c r="R6" s="19">
        <f t="shared" si="8"/>
        <v>1620</v>
      </c>
      <c r="S6" s="19">
        <f t="shared" si="8"/>
        <v>2630</v>
      </c>
      <c r="T6" s="19">
        <f t="shared" si="8"/>
        <v>6180</v>
      </c>
    </row>
    <row r="7">
      <c r="A7" s="18" t="s">
        <v>79</v>
      </c>
      <c r="B7" s="19">
        <f t="shared" ref="B7:F7" si="9">SUM(B3:B6)</f>
        <v>2313</v>
      </c>
      <c r="C7" s="19">
        <f t="shared" si="9"/>
        <v>2675</v>
      </c>
      <c r="D7" s="19">
        <f t="shared" si="9"/>
        <v>3147</v>
      </c>
      <c r="E7" s="19">
        <f t="shared" si="9"/>
        <v>4935</v>
      </c>
      <c r="F7" s="19">
        <f t="shared" si="9"/>
        <v>13070</v>
      </c>
      <c r="S7" s="34"/>
      <c r="T7" s="35">
        <f>T6+M6+F3</f>
        <v>13070</v>
      </c>
      <c r="U7" s="9" t="s">
        <v>80</v>
      </c>
    </row>
    <row r="9">
      <c r="A9" s="36" t="s">
        <v>81</v>
      </c>
      <c r="B9" s="37"/>
      <c r="C9" s="37"/>
      <c r="D9" s="37"/>
      <c r="E9" s="37"/>
      <c r="F9" s="38"/>
      <c r="H9" s="36" t="s">
        <v>82</v>
      </c>
      <c r="I9" s="37"/>
      <c r="J9" s="37"/>
      <c r="K9" s="37"/>
      <c r="L9" s="37"/>
      <c r="M9" s="38"/>
      <c r="O9" s="36" t="s">
        <v>83</v>
      </c>
      <c r="P9" s="37"/>
      <c r="Q9" s="37"/>
      <c r="R9" s="37"/>
      <c r="S9" s="37"/>
      <c r="T9" s="38"/>
    </row>
    <row r="10">
      <c r="A10" s="16" t="s">
        <v>69</v>
      </c>
      <c r="B10" s="16" t="s">
        <v>70</v>
      </c>
      <c r="C10" s="16" t="s">
        <v>71</v>
      </c>
      <c r="D10" s="16" t="s">
        <v>72</v>
      </c>
      <c r="E10" s="16" t="s">
        <v>73</v>
      </c>
      <c r="F10" s="16" t="s">
        <v>74</v>
      </c>
      <c r="H10" s="16" t="s">
        <v>69</v>
      </c>
      <c r="I10" s="16" t="s">
        <v>70</v>
      </c>
      <c r="J10" s="16" t="s">
        <v>71</v>
      </c>
      <c r="K10" s="16" t="s">
        <v>72</v>
      </c>
      <c r="L10" s="16" t="s">
        <v>73</v>
      </c>
      <c r="M10" s="16" t="s">
        <v>74</v>
      </c>
      <c r="O10" s="16" t="s">
        <v>69</v>
      </c>
      <c r="P10" s="16" t="s">
        <v>70</v>
      </c>
      <c r="Q10" s="16" t="s">
        <v>71</v>
      </c>
      <c r="R10" s="16" t="s">
        <v>72</v>
      </c>
      <c r="S10" s="16" t="s">
        <v>73</v>
      </c>
      <c r="T10" s="16" t="s">
        <v>74</v>
      </c>
    </row>
    <row r="11">
      <c r="A11" s="10" t="s">
        <v>75</v>
      </c>
      <c r="B11" s="7">
        <v>1079.0</v>
      </c>
      <c r="C11" s="7">
        <v>698.0</v>
      </c>
      <c r="D11" s="7">
        <v>534.0</v>
      </c>
      <c r="E11" s="7">
        <v>535.0</v>
      </c>
      <c r="F11" s="22">
        <f t="shared" ref="F11:F14" si="11">SUM(B11:E11)</f>
        <v>2846</v>
      </c>
      <c r="H11" s="10" t="s">
        <v>76</v>
      </c>
      <c r="I11" s="7">
        <v>159.0</v>
      </c>
      <c r="J11" s="7">
        <v>354.0</v>
      </c>
      <c r="K11" s="7">
        <v>216.0</v>
      </c>
      <c r="L11" s="7">
        <v>252.0</v>
      </c>
      <c r="M11" s="22">
        <f t="shared" ref="M11:M13" si="12">SUM(I11:L11)</f>
        <v>981</v>
      </c>
      <c r="O11" s="10" t="s">
        <v>76</v>
      </c>
      <c r="P11" s="7">
        <f t="shared" ref="P11:S11" si="10">B12 - I11</f>
        <v>268</v>
      </c>
      <c r="Q11" s="7">
        <f t="shared" si="10"/>
        <v>615</v>
      </c>
      <c r="R11" s="7">
        <f t="shared" si="10"/>
        <v>430</v>
      </c>
      <c r="S11" s="7">
        <f t="shared" si="10"/>
        <v>536</v>
      </c>
      <c r="T11" s="22">
        <f t="shared" ref="T11:T13" si="14">SUM(P11:S11)</f>
        <v>1849</v>
      </c>
    </row>
    <row r="12">
      <c r="A12" s="10" t="s">
        <v>76</v>
      </c>
      <c r="B12" s="7">
        <v>427.0</v>
      </c>
      <c r="C12" s="7">
        <v>969.0</v>
      </c>
      <c r="D12" s="7">
        <v>646.0</v>
      </c>
      <c r="E12" s="7">
        <v>788.0</v>
      </c>
      <c r="F12" s="22">
        <f t="shared" si="11"/>
        <v>2830</v>
      </c>
      <c r="H12" s="10" t="s">
        <v>77</v>
      </c>
      <c r="I12" s="7">
        <v>147.0</v>
      </c>
      <c r="J12" s="7">
        <v>155.0</v>
      </c>
      <c r="K12" s="7">
        <v>304.0</v>
      </c>
      <c r="L12" s="7">
        <v>258.0</v>
      </c>
      <c r="M12" s="22">
        <f t="shared" si="12"/>
        <v>864</v>
      </c>
      <c r="O12" s="10" t="s">
        <v>77</v>
      </c>
      <c r="P12" s="7">
        <f t="shared" ref="P12:S12" si="13">B13 - I12</f>
        <v>291</v>
      </c>
      <c r="Q12" s="7">
        <f t="shared" si="13"/>
        <v>367</v>
      </c>
      <c r="R12" s="7">
        <f t="shared" si="13"/>
        <v>687</v>
      </c>
      <c r="S12" s="7">
        <f t="shared" si="13"/>
        <v>570</v>
      </c>
      <c r="T12" s="22">
        <f t="shared" si="14"/>
        <v>1915</v>
      </c>
    </row>
    <row r="13">
      <c r="A13" s="10" t="s">
        <v>77</v>
      </c>
      <c r="B13" s="7">
        <v>438.0</v>
      </c>
      <c r="C13" s="7">
        <v>522.0</v>
      </c>
      <c r="D13" s="7">
        <v>991.0</v>
      </c>
      <c r="E13" s="7">
        <v>828.0</v>
      </c>
      <c r="F13" s="22">
        <f t="shared" si="11"/>
        <v>2779</v>
      </c>
      <c r="H13" s="18" t="s">
        <v>78</v>
      </c>
      <c r="I13" s="13">
        <v>112.0</v>
      </c>
      <c r="J13" s="13">
        <v>151.0</v>
      </c>
      <c r="K13" s="13">
        <v>197.0</v>
      </c>
      <c r="L13" s="13">
        <v>380.0</v>
      </c>
      <c r="M13" s="19">
        <f t="shared" si="12"/>
        <v>840</v>
      </c>
      <c r="O13" s="18" t="s">
        <v>78</v>
      </c>
      <c r="P13" s="13">
        <f t="shared" ref="P13:S13" si="15">B14 - I13</f>
        <v>307</v>
      </c>
      <c r="Q13" s="13">
        <f t="shared" si="15"/>
        <v>323</v>
      </c>
      <c r="R13" s="13">
        <f t="shared" si="15"/>
        <v>466</v>
      </c>
      <c r="S13" s="13">
        <f t="shared" si="15"/>
        <v>896</v>
      </c>
      <c r="T13" s="19">
        <f t="shared" si="14"/>
        <v>1992</v>
      </c>
    </row>
    <row r="14">
      <c r="A14" s="18" t="s">
        <v>78</v>
      </c>
      <c r="B14" s="13">
        <v>419.0</v>
      </c>
      <c r="C14" s="13">
        <v>474.0</v>
      </c>
      <c r="D14" s="13">
        <v>663.0</v>
      </c>
      <c r="E14" s="13">
        <v>1276.0</v>
      </c>
      <c r="F14" s="19">
        <f t="shared" si="11"/>
        <v>2832</v>
      </c>
      <c r="H14" s="18" t="s">
        <v>79</v>
      </c>
      <c r="I14" s="19">
        <f t="shared" ref="I14:M14" si="16">SUM(I10:I13)</f>
        <v>418</v>
      </c>
      <c r="J14" s="19">
        <f t="shared" si="16"/>
        <v>660</v>
      </c>
      <c r="K14" s="19">
        <f t="shared" si="16"/>
        <v>717</v>
      </c>
      <c r="L14" s="19">
        <f t="shared" si="16"/>
        <v>890</v>
      </c>
      <c r="M14" s="19">
        <f t="shared" si="16"/>
        <v>2685</v>
      </c>
      <c r="O14" s="18" t="s">
        <v>79</v>
      </c>
      <c r="P14" s="19">
        <f t="shared" ref="P14:T14" si="17">SUM(P10:P13)</f>
        <v>866</v>
      </c>
      <c r="Q14" s="19">
        <f t="shared" si="17"/>
        <v>1305</v>
      </c>
      <c r="R14" s="19">
        <f t="shared" si="17"/>
        <v>1583</v>
      </c>
      <c r="S14" s="19">
        <f t="shared" si="17"/>
        <v>2002</v>
      </c>
      <c r="T14" s="19">
        <f t="shared" si="17"/>
        <v>5756</v>
      </c>
    </row>
    <row r="15">
      <c r="A15" s="18" t="s">
        <v>79</v>
      </c>
      <c r="B15" s="19">
        <f t="shared" ref="B15:F15" si="18">SUM(B11:B14)</f>
        <v>2363</v>
      </c>
      <c r="C15" s="19">
        <f t="shared" si="18"/>
        <v>2663</v>
      </c>
      <c r="D15" s="19">
        <f t="shared" si="18"/>
        <v>2834</v>
      </c>
      <c r="E15" s="19">
        <f t="shared" si="18"/>
        <v>3427</v>
      </c>
      <c r="F15" s="19">
        <f t="shared" si="18"/>
        <v>11287</v>
      </c>
      <c r="T15" s="35">
        <f>M14+T14+F11</f>
        <v>11287</v>
      </c>
      <c r="U15" s="9" t="s">
        <v>80</v>
      </c>
    </row>
    <row r="17">
      <c r="A17" s="2" t="s">
        <v>84</v>
      </c>
      <c r="B17" s="2" t="s">
        <v>1</v>
      </c>
      <c r="H17" s="39" t="s">
        <v>85</v>
      </c>
      <c r="I17" s="40"/>
      <c r="J17" s="40"/>
      <c r="K17" s="40"/>
      <c r="L17" s="40"/>
      <c r="M17" s="41"/>
    </row>
    <row r="18">
      <c r="A18" s="10" t="s">
        <v>86</v>
      </c>
      <c r="B18" s="10">
        <v>3334.0</v>
      </c>
      <c r="H18" s="16" t="s">
        <v>69</v>
      </c>
      <c r="I18" s="16" t="s">
        <v>70</v>
      </c>
      <c r="J18" s="16" t="s">
        <v>71</v>
      </c>
      <c r="K18" s="16" t="s">
        <v>72</v>
      </c>
      <c r="L18" s="16" t="s">
        <v>73</v>
      </c>
      <c r="M18" s="16" t="s">
        <v>74</v>
      </c>
    </row>
    <row r="19">
      <c r="A19" s="10" t="s">
        <v>87</v>
      </c>
      <c r="B19" s="10">
        <v>3390.0</v>
      </c>
      <c r="H19" s="10" t="s">
        <v>75</v>
      </c>
      <c r="I19" s="7">
        <v>680.0</v>
      </c>
      <c r="J19" s="7">
        <v>800.0</v>
      </c>
      <c r="K19" s="7">
        <v>730.0</v>
      </c>
      <c r="L19" s="7">
        <v>983.0</v>
      </c>
      <c r="M19" s="22">
        <f t="shared" ref="M19:M22" si="19">SUM(I19:L19)</f>
        <v>3193</v>
      </c>
    </row>
    <row r="20">
      <c r="A20" s="10" t="s">
        <v>88</v>
      </c>
      <c r="B20" s="10">
        <v>3359.0</v>
      </c>
      <c r="H20" s="10" t="s">
        <v>76</v>
      </c>
      <c r="I20" s="7">
        <v>360.0</v>
      </c>
      <c r="J20" s="7">
        <v>593.0</v>
      </c>
      <c r="K20" s="7">
        <v>682.0</v>
      </c>
      <c r="L20" s="7">
        <v>1061.0</v>
      </c>
      <c r="M20" s="22">
        <f t="shared" si="19"/>
        <v>2696</v>
      </c>
    </row>
    <row r="21">
      <c r="A21" s="10" t="s">
        <v>89</v>
      </c>
      <c r="B21" s="10">
        <v>3119.0</v>
      </c>
      <c r="H21" s="10" t="s">
        <v>77</v>
      </c>
      <c r="I21" s="7">
        <v>385.0</v>
      </c>
      <c r="J21" s="7">
        <v>441.0</v>
      </c>
      <c r="K21" s="7">
        <v>726.0</v>
      </c>
      <c r="L21" s="7">
        <v>1197.0</v>
      </c>
      <c r="M21" s="22">
        <f t="shared" si="19"/>
        <v>2749</v>
      </c>
    </row>
    <row r="22">
      <c r="A22" s="10" t="s">
        <v>90</v>
      </c>
      <c r="B22" s="10">
        <v>3125.0</v>
      </c>
      <c r="H22" s="18" t="s">
        <v>78</v>
      </c>
      <c r="I22" s="13">
        <v>365.0</v>
      </c>
      <c r="J22" s="13">
        <v>440.0</v>
      </c>
      <c r="K22" s="13">
        <v>653.0</v>
      </c>
      <c r="L22" s="13">
        <v>1288.0</v>
      </c>
      <c r="M22" s="19">
        <f t="shared" si="19"/>
        <v>2746</v>
      </c>
    </row>
    <row r="23">
      <c r="A23" s="10" t="s">
        <v>91</v>
      </c>
      <c r="B23" s="10">
        <v>2912.0</v>
      </c>
      <c r="H23" s="18" t="s">
        <v>79</v>
      </c>
      <c r="I23" s="19">
        <f t="shared" ref="I23:M23" si="20">SUM(I19:I22)</f>
        <v>1790</v>
      </c>
      <c r="J23" s="19">
        <f t="shared" si="20"/>
        <v>2274</v>
      </c>
      <c r="K23" s="19">
        <f t="shared" si="20"/>
        <v>2791</v>
      </c>
      <c r="L23" s="19">
        <f t="shared" si="20"/>
        <v>4529</v>
      </c>
      <c r="M23" s="19">
        <f t="shared" si="20"/>
        <v>11384</v>
      </c>
    </row>
    <row r="24">
      <c r="A24" s="10" t="s">
        <v>92</v>
      </c>
      <c r="B24" s="10">
        <v>2731.0</v>
      </c>
    </row>
    <row r="25">
      <c r="A25" s="10" t="s">
        <v>93</v>
      </c>
      <c r="B25" s="10">
        <v>2227.0</v>
      </c>
      <c r="H25" s="36" t="s">
        <v>94</v>
      </c>
      <c r="I25" s="37"/>
      <c r="J25" s="37"/>
      <c r="K25" s="37"/>
      <c r="L25" s="37"/>
      <c r="M25" s="38"/>
    </row>
    <row r="26">
      <c r="A26" s="10" t="s">
        <v>95</v>
      </c>
      <c r="B26" s="10">
        <v>98.0</v>
      </c>
      <c r="H26" s="16" t="s">
        <v>69</v>
      </c>
      <c r="I26" s="16" t="s">
        <v>70</v>
      </c>
      <c r="J26" s="16" t="s">
        <v>71</v>
      </c>
      <c r="K26" s="16" t="s">
        <v>72</v>
      </c>
      <c r="L26" s="16" t="s">
        <v>73</v>
      </c>
      <c r="M26" s="16" t="s">
        <v>74</v>
      </c>
    </row>
    <row r="27">
      <c r="A27" s="10" t="s">
        <v>96</v>
      </c>
      <c r="B27" s="10">
        <v>35.0</v>
      </c>
      <c r="H27" s="10" t="s">
        <v>75</v>
      </c>
      <c r="I27" s="7">
        <v>676.0</v>
      </c>
      <c r="J27" s="7">
        <v>692.0</v>
      </c>
      <c r="K27" s="7">
        <v>531.0</v>
      </c>
      <c r="L27" s="7">
        <v>534.0</v>
      </c>
      <c r="M27" s="22">
        <f t="shared" ref="M27:M30" si="21">SUM(I27:L27)</f>
        <v>2433</v>
      </c>
    </row>
    <row r="28">
      <c r="A28" s="10" t="s">
        <v>97</v>
      </c>
      <c r="B28" s="10">
        <v>19.0</v>
      </c>
      <c r="H28" s="10" t="s">
        <v>76</v>
      </c>
      <c r="I28" s="7">
        <v>424.0</v>
      </c>
      <c r="J28" s="7">
        <v>597.0</v>
      </c>
      <c r="K28" s="7">
        <v>620.0</v>
      </c>
      <c r="L28" s="7">
        <v>759.0</v>
      </c>
      <c r="M28" s="22">
        <f t="shared" si="21"/>
        <v>2400</v>
      </c>
    </row>
    <row r="29">
      <c r="A29" s="18" t="s">
        <v>98</v>
      </c>
      <c r="B29" s="18">
        <v>8.0</v>
      </c>
      <c r="H29" s="10" t="s">
        <v>77</v>
      </c>
      <c r="I29" s="7">
        <v>438.0</v>
      </c>
      <c r="J29" s="7">
        <v>494.0</v>
      </c>
      <c r="K29" s="7">
        <v>686.0</v>
      </c>
      <c r="L29" s="7">
        <v>786.0</v>
      </c>
      <c r="M29" s="22">
        <f t="shared" si="21"/>
        <v>2404</v>
      </c>
    </row>
    <row r="30">
      <c r="H30" s="18" t="s">
        <v>78</v>
      </c>
      <c r="I30" s="13">
        <v>418.0</v>
      </c>
      <c r="J30" s="13">
        <v>461.0</v>
      </c>
      <c r="K30" s="13">
        <v>618.0</v>
      </c>
      <c r="L30" s="13">
        <v>905.0</v>
      </c>
      <c r="M30" s="19">
        <f t="shared" si="21"/>
        <v>2402</v>
      </c>
    </row>
    <row r="31">
      <c r="H31" s="18" t="s">
        <v>79</v>
      </c>
      <c r="I31" s="19">
        <f t="shared" ref="I31:M31" si="22">SUM(I27:I30)</f>
        <v>1956</v>
      </c>
      <c r="J31" s="19">
        <f t="shared" si="22"/>
        <v>2244</v>
      </c>
      <c r="K31" s="19">
        <f t="shared" si="22"/>
        <v>2455</v>
      </c>
      <c r="L31" s="19">
        <f t="shared" si="22"/>
        <v>2984</v>
      </c>
      <c r="M31" s="19">
        <f t="shared" si="22"/>
        <v>9639</v>
      </c>
    </row>
  </sheetData>
  <mergeCells count="8">
    <mergeCell ref="A1:F1"/>
    <mergeCell ref="H1:M1"/>
    <mergeCell ref="O1:T1"/>
    <mergeCell ref="A9:F9"/>
    <mergeCell ref="H9:M9"/>
    <mergeCell ref="O9:T9"/>
    <mergeCell ref="H17:M17"/>
    <mergeCell ref="H25:M25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13"/>
    <col customWidth="1" min="2" max="2" width="7.63"/>
    <col customWidth="1" min="3" max="3" width="7.88"/>
  </cols>
  <sheetData>
    <row r="1">
      <c r="A1" s="16" t="s">
        <v>99</v>
      </c>
      <c r="B1" s="16" t="s">
        <v>1</v>
      </c>
      <c r="C1" s="16" t="s">
        <v>100</v>
      </c>
    </row>
    <row r="2">
      <c r="A2" s="10">
        <v>1.0</v>
      </c>
      <c r="B2" s="7">
        <v>1194.0</v>
      </c>
      <c r="C2" s="11">
        <f t="shared" ref="C2:C20" si="1">B2/SUM($B$2:$B$20)</f>
        <v>0.01242947263</v>
      </c>
    </row>
    <row r="3">
      <c r="A3" s="10">
        <v>2.0</v>
      </c>
      <c r="B3" s="7">
        <v>7765.0</v>
      </c>
      <c r="C3" s="11">
        <f t="shared" si="1"/>
        <v>0.08083321188</v>
      </c>
    </row>
    <row r="4">
      <c r="A4" s="10">
        <v>3.0</v>
      </c>
      <c r="B4" s="7">
        <v>16279.0</v>
      </c>
      <c r="C4" s="11">
        <f t="shared" si="1"/>
        <v>0.1694634715</v>
      </c>
    </row>
    <row r="5">
      <c r="A5" s="10">
        <v>4.0</v>
      </c>
      <c r="B5" s="7">
        <v>19316.0</v>
      </c>
      <c r="C5" s="11">
        <f t="shared" si="1"/>
        <v>0.2010784702</v>
      </c>
    </row>
    <row r="6">
      <c r="A6" s="10">
        <v>5.0</v>
      </c>
      <c r="B6" s="7">
        <v>16685.0</v>
      </c>
      <c r="C6" s="11">
        <f t="shared" si="1"/>
        <v>0.1736899086</v>
      </c>
    </row>
    <row r="7">
      <c r="A7" s="10">
        <v>6.0</v>
      </c>
      <c r="B7" s="7">
        <v>12209.0</v>
      </c>
      <c r="C7" s="11">
        <f t="shared" si="1"/>
        <v>0.1270950011</v>
      </c>
    </row>
    <row r="8">
      <c r="A8" s="10">
        <v>7.0</v>
      </c>
      <c r="B8" s="7">
        <v>8175.0</v>
      </c>
      <c r="C8" s="11">
        <f t="shared" si="1"/>
        <v>0.08510128875</v>
      </c>
    </row>
    <row r="9">
      <c r="A9" s="10">
        <v>8.0</v>
      </c>
      <c r="B9" s="7">
        <v>5392.0</v>
      </c>
      <c r="C9" s="11">
        <f t="shared" si="1"/>
        <v>0.05613041577</v>
      </c>
    </row>
    <row r="10">
      <c r="A10" s="10">
        <v>9.0</v>
      </c>
      <c r="B10" s="7">
        <v>3374.0</v>
      </c>
      <c r="C10" s="11">
        <f t="shared" si="1"/>
        <v>0.03512314963</v>
      </c>
    </row>
    <row r="11">
      <c r="A11" s="10">
        <v>10.0</v>
      </c>
      <c r="B11" s="7">
        <v>2123.0</v>
      </c>
      <c r="C11" s="11">
        <f t="shared" si="1"/>
        <v>0.02210031022</v>
      </c>
    </row>
    <row r="12">
      <c r="A12" s="10">
        <v>11.0</v>
      </c>
      <c r="B12" s="7">
        <v>1342.0</v>
      </c>
      <c r="C12" s="11">
        <f t="shared" si="1"/>
        <v>0.01397014428</v>
      </c>
    </row>
    <row r="13">
      <c r="A13" s="10">
        <v>12.0</v>
      </c>
      <c r="B13" s="7">
        <v>849.0</v>
      </c>
      <c r="C13" s="11">
        <f t="shared" si="1"/>
        <v>0.008838042098</v>
      </c>
    </row>
    <row r="14">
      <c r="A14" s="10">
        <v>13.0</v>
      </c>
      <c r="B14" s="7">
        <v>509.0</v>
      </c>
      <c r="C14" s="11">
        <f t="shared" si="1"/>
        <v>0.005298661281</v>
      </c>
    </row>
    <row r="15">
      <c r="A15" s="10">
        <v>14.0</v>
      </c>
      <c r="B15" s="7">
        <v>326.0</v>
      </c>
      <c r="C15" s="11">
        <f t="shared" si="1"/>
        <v>0.003393641606</v>
      </c>
    </row>
    <row r="16">
      <c r="A16" s="10">
        <v>15.0</v>
      </c>
      <c r="B16" s="7">
        <v>209.0</v>
      </c>
      <c r="C16" s="11">
        <f t="shared" si="1"/>
        <v>0.002175678208</v>
      </c>
    </row>
    <row r="17">
      <c r="A17" s="10">
        <v>16.0</v>
      </c>
      <c r="B17" s="7">
        <v>154.0</v>
      </c>
      <c r="C17" s="11">
        <f t="shared" si="1"/>
        <v>0.001603131311</v>
      </c>
    </row>
    <row r="18">
      <c r="A18" s="10">
        <v>17.0</v>
      </c>
      <c r="B18" s="7">
        <v>95.0</v>
      </c>
      <c r="C18" s="11">
        <f t="shared" si="1"/>
        <v>0.0009889446399</v>
      </c>
    </row>
    <row r="19">
      <c r="A19" s="10">
        <v>18.0</v>
      </c>
      <c r="B19" s="7">
        <v>54.0</v>
      </c>
      <c r="C19" s="11">
        <f t="shared" si="1"/>
        <v>0.0005621369532</v>
      </c>
    </row>
    <row r="20">
      <c r="A20" s="18">
        <v>19.0</v>
      </c>
      <c r="B20" s="13">
        <v>12.0</v>
      </c>
      <c r="C20" s="20">
        <f t="shared" si="1"/>
        <v>0.0001249193229</v>
      </c>
    </row>
  </sheetData>
  <drawing r:id="rId1"/>
</worksheet>
</file>